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  <sheet name="Foglio2" sheetId="2" state="visible" r:id="rId4"/>
    <sheet name="Foglio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<sst xmlns="http://schemas.openxmlformats.org/spreadsheetml/2006/main" count="195" uniqueCount="136">
  <si>
    <t xml:space="preserve">PROGETTO RETE DISTRIBUZIONE ARIA COMPRESSA</t>
  </si>
  <si>
    <t xml:space="preserve">DATI DI PROGETTO</t>
  </si>
  <si>
    <t xml:space="preserve">Ta</t>
  </si>
  <si>
    <t xml:space="preserve">°C</t>
  </si>
  <si>
    <t xml:space="preserve">temperatura ingresso compressore</t>
  </si>
  <si>
    <t xml:space="preserve">pa</t>
  </si>
  <si>
    <t xml:space="preserve">bar</t>
  </si>
  <si>
    <t xml:space="preserve">pressione aspirazione compressore</t>
  </si>
  <si>
    <t xml:space="preserve">Tc </t>
  </si>
  <si>
    <t xml:space="preserve">temperatura uscita compressore</t>
  </si>
  <si>
    <t xml:space="preserve">pc</t>
  </si>
  <si>
    <t xml:space="preserve">pressione uscita compressore</t>
  </si>
  <si>
    <t xml:space="preserve">Consumo di aria alla pressione atmosferica degli utilizzatori</t>
  </si>
  <si>
    <t xml:space="preserve">Area</t>
  </si>
  <si>
    <t xml:space="preserve">Tipo</t>
  </si>
  <si>
    <t xml:space="preserve">Consumo</t>
  </si>
  <si>
    <t xml:space="preserve">p.  Lavoro</t>
  </si>
  <si>
    <t xml:space="preserve">Q.tà</t>
  </si>
  <si>
    <t xml:space="preserve">Nl/min</t>
  </si>
  <si>
    <t xml:space="preserve">Officina</t>
  </si>
  <si>
    <t xml:space="preserve">Trapano</t>
  </si>
  <si>
    <t xml:space="preserve">Smerigliatrice</t>
  </si>
  <si>
    <t xml:space="preserve">Avvitatore</t>
  </si>
  <si>
    <t xml:space="preserve">Magazzino</t>
  </si>
  <si>
    <t xml:space="preserve">Paranco</t>
  </si>
  <si>
    <t xml:space="preserve">Fattore contemporaneità utilizzo macchine</t>
  </si>
  <si>
    <t xml:space="preserve">%</t>
  </si>
  <si>
    <t xml:space="preserve">Calcolo portata totale di aria Qa (alla patm)</t>
  </si>
  <si>
    <t xml:space="preserve">Alla p di lavoro</t>
  </si>
  <si>
    <t xml:space="preserve">Cons. tot</t>
  </si>
  <si>
    <t xml:space="preserve">Cons. a 7bar</t>
  </si>
  <si>
    <t xml:space="preserve">m3/s</t>
  </si>
  <si>
    <t xml:space="preserve">Qa TOT.</t>
  </si>
  <si>
    <t xml:space="preserve">Qa 80%</t>
  </si>
  <si>
    <t xml:space="preserve">NOTA BENE:</t>
  </si>
  <si>
    <t xml:space="preserve">La Qa 80% è la portata da usare per la  scelta  del compressore da catalogo</t>
  </si>
  <si>
    <t xml:space="preserve">La Qa tot. si utilizza per il calcolo delle perdite di carico</t>
  </si>
  <si>
    <t xml:space="preserve">Portata FAD fornita dal compressore (alla pressione di lavoro richiesta)</t>
  </si>
  <si>
    <t xml:space="preserve">La portata in uscita al compressore va calcolata con Qa 50%</t>
  </si>
  <si>
    <t xml:space="preserve">Qc = FAD =</t>
  </si>
  <si>
    <t xml:space="preserve">= Qa (pa/pc) (Tc/Ta)    con T in Kelvin</t>
  </si>
  <si>
    <t xml:space="preserve">NB: questa è la portata da usare per dimensionare l'eventuale serbatoio di accumulo dell'aria compressa</t>
  </si>
  <si>
    <t xml:space="preserve">Dimensionamento rete di distribuzione aria compressa a 7 bar con tubi in acciaio</t>
  </si>
  <si>
    <t xml:space="preserve">Il dimensionamento va fatto con consumo di aria al 100% (situazione peggiore).</t>
  </si>
  <si>
    <t xml:space="preserve">Portate di aria a 7 bar nei vari tratti </t>
  </si>
  <si>
    <t xml:space="preserve">Velocita aria nei tubi:</t>
  </si>
  <si>
    <t xml:space="preserve">v aria MAX.</t>
  </si>
  <si>
    <t xml:space="preserve">m/s</t>
  </si>
  <si>
    <t xml:space="preserve">Per il dimensionamento dei tubi usiamo la Qa tot. =</t>
  </si>
  <si>
    <t xml:space="preserve">Questa portata va riferita alla pressione di esercizio pc =</t>
  </si>
  <si>
    <t xml:space="preserve">Tratti</t>
  </si>
  <si>
    <t xml:space="preserve">Lunghezza (m)</t>
  </si>
  <si>
    <t xml:space="preserve">Nodi</t>
  </si>
  <si>
    <t xml:space="preserve">Macchine</t>
  </si>
  <si>
    <t xml:space="preserve">Portata m3/s</t>
  </si>
  <si>
    <t xml:space="preserve">d tubi</t>
  </si>
  <si>
    <t xml:space="preserve">d commerc.</t>
  </si>
  <si>
    <t xml:space="preserve">v effettiva</t>
  </si>
  <si>
    <t xml:space="preserve">alla pc</t>
  </si>
  <si>
    <t xml:space="preserve">(mm)</t>
  </si>
  <si>
    <t xml:space="preserve">mm</t>
  </si>
  <si>
    <t xml:space="preserve">0-1</t>
  </si>
  <si>
    <t xml:space="preserve">1-2</t>
  </si>
  <si>
    <t xml:space="preserve">2 trapani</t>
  </si>
  <si>
    <t xml:space="preserve">2-3</t>
  </si>
  <si>
    <t xml:space="preserve">2 smerigliat.</t>
  </si>
  <si>
    <t xml:space="preserve">3-4</t>
  </si>
  <si>
    <t xml:space="preserve">2 avvitatori</t>
  </si>
  <si>
    <t xml:space="preserve">1-5</t>
  </si>
  <si>
    <t xml:space="preserve">1 paranco</t>
  </si>
  <si>
    <t xml:space="preserve">La portata nei vari tratti di tubi si trova alla pc (va divisa quella alla pa!)</t>
  </si>
  <si>
    <t xml:space="preserve">Il tubo commerciale in genere si sceglie in modo da non superare la v max fissata inizialmente!</t>
  </si>
  <si>
    <t xml:space="preserve">Perdite di carico per attrito</t>
  </si>
  <si>
    <t xml:space="preserve">Tc</t>
  </si>
  <si>
    <t xml:space="preserve">r</t>
  </si>
  <si>
    <t xml:space="preserve">kg/m3</t>
  </si>
  <si>
    <t xml:space="preserve">m</t>
  </si>
  <si>
    <t xml:space="preserve">Kg/m s</t>
  </si>
  <si>
    <t xml:space="preserve">e scabrezza</t>
  </si>
  <si>
    <t xml:space="preserve">150 micron</t>
  </si>
  <si>
    <t xml:space="preserve">d comm.</t>
  </si>
  <si>
    <t xml:space="preserve">s = e/d</t>
  </si>
  <si>
    <t xml:space="preserve">Re</t>
  </si>
  <si>
    <t xml:space="preserve">f</t>
  </si>
  <si>
    <t xml:space="preserve">Yc</t>
  </si>
  <si>
    <r>
      <rPr>
        <sz val="11"/>
        <color theme="1"/>
        <rFont val="Symbol"/>
        <family val="1"/>
        <charset val="2"/>
      </rPr>
      <t xml:space="preserve">D</t>
    </r>
    <r>
      <rPr>
        <sz val="11"/>
        <color theme="1"/>
        <rFont val="Calibri"/>
        <family val="2"/>
        <charset val="1"/>
      </rPr>
      <t xml:space="preserve">pc</t>
    </r>
  </si>
  <si>
    <t xml:space="preserve">Pa</t>
  </si>
  <si>
    <t xml:space="preserve">Il tratto più sfavorito, cioè quello che ha le perdite maggiori è 0-4</t>
  </si>
  <si>
    <t xml:space="preserve">Yc max</t>
  </si>
  <si>
    <r>
      <rPr>
        <sz val="11"/>
        <color theme="1"/>
        <rFont val="Symbol"/>
        <family val="1"/>
        <charset val="2"/>
      </rPr>
      <t xml:space="preserve">D</t>
    </r>
    <r>
      <rPr>
        <sz val="11"/>
        <color theme="1"/>
        <rFont val="Calibri"/>
        <family val="2"/>
        <charset val="1"/>
      </rPr>
      <t xml:space="preserve">pc max</t>
    </r>
  </si>
  <si>
    <t xml:space="preserve">BAR</t>
  </si>
  <si>
    <t xml:space="preserve">NB: le perdite massime per attrito nell'impianto NON sono solo quelle del ramo più sfavorito (quello più lungo in genere)</t>
  </si>
  <si>
    <t xml:space="preserve">Perdite di carico localizzate</t>
  </si>
  <si>
    <t xml:space="preserve">Tipologia</t>
  </si>
  <si>
    <t xml:space="preserve">k</t>
  </si>
  <si>
    <t xml:space="preserve">curve a 90  (&lt;28mm)</t>
  </si>
  <si>
    <t xml:space="preserve">curve a 90  (28-54mm)</t>
  </si>
  <si>
    <t xml:space="preserve">diramaz. T doppia</t>
  </si>
  <si>
    <t xml:space="preserve">diramaz. T semplice</t>
  </si>
  <si>
    <t xml:space="preserve">valvole a sfera   (&lt;28mm)</t>
  </si>
  <si>
    <t xml:space="preserve">valvole a sfera (28-54mm)</t>
  </si>
  <si>
    <t xml:space="preserve">Coefficienti di perdita localizzata nei vari tratti</t>
  </si>
  <si>
    <t xml:space="preserve">K tot</t>
  </si>
  <si>
    <r>
      <rPr>
        <sz val="11"/>
        <color theme="1"/>
        <rFont val="Calibri"/>
        <family val="2"/>
        <charset val="1"/>
      </rPr>
      <t xml:space="preserve">Y</t>
    </r>
    <r>
      <rPr>
        <sz val="4"/>
        <color theme="1"/>
        <rFont val="Calibri"/>
        <family val="2"/>
        <charset val="1"/>
      </rPr>
      <t xml:space="preserve"> </t>
    </r>
    <r>
      <rPr>
        <sz val="6"/>
        <color theme="1"/>
        <rFont val="Calibri"/>
        <family val="2"/>
        <charset val="1"/>
      </rPr>
      <t xml:space="preserve">L</t>
    </r>
  </si>
  <si>
    <r>
      <rPr>
        <sz val="11"/>
        <color theme="1"/>
        <rFont val="Calibri"/>
        <family val="2"/>
        <charset val="1"/>
      </rPr>
      <t xml:space="preserve">Y</t>
    </r>
    <r>
      <rPr>
        <sz val="6"/>
        <color theme="1"/>
        <rFont val="Calibri"/>
        <family val="2"/>
        <charset val="1"/>
      </rPr>
      <t xml:space="preserve">L</t>
    </r>
    <r>
      <rPr>
        <sz val="11"/>
        <color theme="1"/>
        <rFont val="Calibri"/>
        <family val="2"/>
        <charset val="1"/>
      </rPr>
      <t xml:space="preserve"> max</t>
    </r>
  </si>
  <si>
    <r>
      <rPr>
        <sz val="11"/>
        <color theme="1"/>
        <rFont val="Symbol"/>
        <family val="1"/>
        <charset val="2"/>
      </rPr>
      <t xml:space="preserve">D</t>
    </r>
    <r>
      <rPr>
        <sz val="11"/>
        <color theme="1"/>
        <rFont val="Calibri"/>
        <family val="2"/>
        <charset val="1"/>
      </rPr>
      <t xml:space="preserve">p</t>
    </r>
    <r>
      <rPr>
        <sz val="8"/>
        <color theme="1"/>
        <rFont val="Calibri"/>
        <family val="2"/>
        <charset val="1"/>
      </rPr>
      <t xml:space="preserve">L</t>
    </r>
    <r>
      <rPr>
        <sz val="11"/>
        <color theme="1"/>
        <rFont val="Calibri"/>
        <family val="2"/>
        <charset val="1"/>
      </rPr>
      <t xml:space="preserve"> max</t>
    </r>
  </si>
  <si>
    <t xml:space="preserve">Alla perdita di carico fino all’utenza critica si aggiungono inoltre le perdite</t>
  </si>
  <si>
    <t xml:space="preserve"> dell’essiccatore, filtri e tubazioni nella sala compressori</t>
  </si>
  <si>
    <t xml:space="preserve">Perdita di pressione complessiva:</t>
  </si>
  <si>
    <r>
      <rPr>
        <sz val="11"/>
        <color theme="1"/>
        <rFont val="Symbol"/>
        <family val="1"/>
        <charset val="2"/>
      </rPr>
      <t xml:space="preserve">D</t>
    </r>
    <r>
      <rPr>
        <sz val="11"/>
        <color theme="1"/>
        <rFont val="Calibri"/>
        <family val="2"/>
        <charset val="1"/>
      </rPr>
      <t xml:space="preserve">p tot max</t>
    </r>
  </si>
  <si>
    <t xml:space="preserve">I dati per la  scelta del compressore sono quindi:</t>
  </si>
  <si>
    <t xml:space="preserve">pc effet.</t>
  </si>
  <si>
    <t xml:space="preserve">(pressione di lavoro + perdite di carico)</t>
  </si>
  <si>
    <t xml:space="preserve">Qa portata</t>
  </si>
  <si>
    <t xml:space="preserve">m3/h</t>
  </si>
  <si>
    <t xml:space="preserve">Per la portata in genere si introduce un coefficiente di sicurezza:</t>
  </si>
  <si>
    <t xml:space="preserve">k sicurezza</t>
  </si>
  <si>
    <t xml:space="preserve">funzionamento intermittente del compressore, fughe d'aria ecc.</t>
  </si>
  <si>
    <t xml:space="preserve">Qa sicur.</t>
  </si>
  <si>
    <t xml:space="preserve">Con queste richieste è sufficiente un compressore alternativo.</t>
  </si>
  <si>
    <t xml:space="preserve">La capacità del serbatoio di accumulo vale quindi:</t>
  </si>
  <si>
    <t xml:space="preserve">Qc=Qa/pc eff</t>
  </si>
  <si>
    <t xml:space="preserve">alla pressione pc effettiva con perdite di carico</t>
  </si>
  <si>
    <t xml:space="preserve">C= Qc/60</t>
  </si>
  <si>
    <t xml:space="preserve">m3</t>
  </si>
  <si>
    <r>
      <rPr>
        <sz val="11"/>
        <color theme="1"/>
        <rFont val="Calibri"/>
        <family val="2"/>
        <charset val="1"/>
      </rPr>
      <t xml:space="preserve">Rendimento del compressore alternativo</t>
    </r>
    <r>
      <rPr>
        <sz val="11"/>
        <color theme="1"/>
        <rFont val="Symbol"/>
        <family val="1"/>
        <charset val="2"/>
      </rPr>
      <t xml:space="preserve"> h</t>
    </r>
  </si>
  <si>
    <t xml:space="preserve">Potenza del compressore</t>
  </si>
  <si>
    <t xml:space="preserve">w</t>
  </si>
  <si>
    <t xml:space="preserve">Costo energia elettrica 1Kw/h</t>
  </si>
  <si>
    <t xml:space="preserve">€/Kwh</t>
  </si>
  <si>
    <t xml:space="preserve">Numero giornate lavorative all'anno</t>
  </si>
  <si>
    <t xml:space="preserve">gg</t>
  </si>
  <si>
    <t xml:space="preserve">Numero ore lavorative</t>
  </si>
  <si>
    <t xml:space="preserve">ore</t>
  </si>
  <si>
    <t xml:space="preserve">Costo energia annuale</t>
  </si>
  <si>
    <t xml:space="preserve">€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</si>
</sst>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"/>
    <numFmt numFmtId="166" formatCode="0.0000"/>
    <numFmt numFmtId="167" formatCode="General"/>
    <numFmt numFmtId="168" formatCode="@"/>
    <numFmt numFmtId="169" formatCode="0"/>
    <numFmt numFmtId="170" formatCode="0.00"/>
    <numFmt numFmtId="171" formatCode="0.00E+00"/>
    <numFmt numFmtId="172" formatCode="0.000E+00"/>
    <numFmt numFmtId="173" formatCode="0.00000"/>
    <numFmt numFmtId="174" formatCode="0.0"/>
    <numFmt numFmtId="175" formatCode="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sz val="11"/>
      <color theme="1"/>
      <name val="Symbol"/>
      <family val="1"/>
      <charset val="2"/>
    </font>
    <font>
      <sz val="4"/>
      <color theme="1"/>
      <name val="Calibri"/>
      <family val="2"/>
      <charset val="1"/>
    </font>
    <font>
      <sz val="6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8"/>
      <color theme="1"/>
      <name val="Calibri"/>
      <family val="0"/>
    </font>
    <font>
      <b val="true"/>
      <sz val="10"/>
      <color theme="1"/>
      <name val="Calibri"/>
      <family val="0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4.png"/><Relationship Id="rId9" Type="http://schemas.openxmlformats.org/officeDocument/2006/relationships/image" Target="../media/image4.png"/><Relationship Id="rId10" Type="http://schemas.openxmlformats.org/officeDocument/2006/relationships/image" Target="../media/image4.png"/><Relationship Id="rId11" Type="http://schemas.openxmlformats.org/officeDocument/2006/relationships/image" Target="../media/image3.png"/><Relationship Id="rId12" Type="http://schemas.openxmlformats.org/officeDocument/2006/relationships/image" Target="../media/image8.png"/><Relationship Id="rId13" Type="http://schemas.openxmlformats.org/officeDocument/2006/relationships/image" Target="../media/image3.png"/><Relationship Id="rId14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8280</xdr:colOff>
      <xdr:row>121</xdr:row>
      <xdr:rowOff>39600</xdr:rowOff>
    </xdr:from>
    <xdr:to>
      <xdr:col>2</xdr:col>
      <xdr:colOff>127440</xdr:colOff>
      <xdr:row>128</xdr:row>
      <xdr:rowOff>105480</xdr:rowOff>
    </xdr:to>
    <xdr:pic>
      <xdr:nvPicPr>
        <xdr:cNvPr id="0" name="Immagine 3" descr=""/>
        <xdr:cNvPicPr/>
      </xdr:nvPicPr>
      <xdr:blipFill>
        <a:blip r:embed="rId1"/>
        <a:stretch/>
      </xdr:blipFill>
      <xdr:spPr>
        <a:xfrm>
          <a:off x="8280" y="24223680"/>
          <a:ext cx="2324520" cy="135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195120</xdr:colOff>
      <xdr:row>120</xdr:row>
      <xdr:rowOff>76320</xdr:rowOff>
    </xdr:from>
    <xdr:to>
      <xdr:col>7</xdr:col>
      <xdr:colOff>509040</xdr:colOff>
      <xdr:row>131</xdr:row>
      <xdr:rowOff>85680</xdr:rowOff>
    </xdr:to>
    <xdr:pic>
      <xdr:nvPicPr>
        <xdr:cNvPr id="1" name="Immagine 4" descr=""/>
        <xdr:cNvPicPr/>
      </xdr:nvPicPr>
      <xdr:blipFill>
        <a:blip r:embed="rId2"/>
        <a:stretch/>
      </xdr:blipFill>
      <xdr:spPr>
        <a:xfrm>
          <a:off x="3191760" y="24076080"/>
          <a:ext cx="3513600" cy="203508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3</xdr:col>
      <xdr:colOff>257040</xdr:colOff>
      <xdr:row>89</xdr:row>
      <xdr:rowOff>13680</xdr:rowOff>
    </xdr:from>
    <xdr:to>
      <xdr:col>8</xdr:col>
      <xdr:colOff>366480</xdr:colOff>
      <xdr:row>105</xdr:row>
      <xdr:rowOff>34200</xdr:rowOff>
    </xdr:to>
    <xdr:grpSp>
      <xdr:nvGrpSpPr>
        <xdr:cNvPr id="2" name="Gruppo 15"/>
        <xdr:cNvGrpSpPr/>
      </xdr:nvGrpSpPr>
      <xdr:grpSpPr>
        <a:xfrm>
          <a:off x="3253680" y="18304920"/>
          <a:ext cx="3937320" cy="2966760"/>
          <a:chOff x="3253680" y="18304920"/>
          <a:chExt cx="3937320" cy="2966760"/>
        </a:xfrm>
      </xdr:grpSpPr>
      <xdr:pic>
        <xdr:nvPicPr>
          <xdr:cNvPr id="3" name="Immagine 2" descr=""/>
          <xdr:cNvPicPr/>
        </xdr:nvPicPr>
        <xdr:blipFill>
          <a:blip r:embed="rId3"/>
          <a:stretch/>
        </xdr:blipFill>
        <xdr:spPr>
          <a:xfrm>
            <a:off x="3253680" y="18304920"/>
            <a:ext cx="3937320" cy="2966760"/>
          </a:xfrm>
          <a:prstGeom prst="rect">
            <a:avLst/>
          </a:prstGeom>
          <a:ln w="0">
            <a:noFill/>
          </a:ln>
        </xdr:spPr>
      </xdr:pic>
      <xdr:pic>
        <xdr:nvPicPr>
          <xdr:cNvPr id="4" name="Immagine 5" descr=""/>
          <xdr:cNvPicPr/>
        </xdr:nvPicPr>
        <xdr:blipFill>
          <a:blip r:embed="rId4"/>
          <a:stretch/>
        </xdr:blipFill>
        <xdr:spPr>
          <a:xfrm>
            <a:off x="6390000" y="20156760"/>
            <a:ext cx="473760" cy="245880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magine 6" descr=""/>
          <xdr:cNvPicPr/>
        </xdr:nvPicPr>
        <xdr:blipFill>
          <a:blip r:embed="rId5"/>
          <a:stretch/>
        </xdr:blipFill>
        <xdr:spPr>
          <a:xfrm>
            <a:off x="5276880" y="18417960"/>
            <a:ext cx="597600" cy="345960"/>
          </a:xfrm>
          <a:prstGeom prst="rect">
            <a:avLst/>
          </a:prstGeom>
          <a:ln w="0">
            <a:noFill/>
          </a:ln>
        </xdr:spPr>
      </xdr:pic>
      <xdr:pic>
        <xdr:nvPicPr>
          <xdr:cNvPr id="6" name="Immagine 7" descr=""/>
          <xdr:cNvPicPr/>
        </xdr:nvPicPr>
        <xdr:blipFill>
          <a:blip r:embed="rId6"/>
          <a:stretch/>
        </xdr:blipFill>
        <xdr:spPr>
          <a:xfrm>
            <a:off x="4282920" y="19947960"/>
            <a:ext cx="642600" cy="361080"/>
          </a:xfrm>
          <a:prstGeom prst="rect">
            <a:avLst/>
          </a:prstGeom>
          <a:ln w="0">
            <a:noFill/>
          </a:ln>
        </xdr:spPr>
      </xdr:pic>
      <xdr:pic>
        <xdr:nvPicPr>
          <xdr:cNvPr id="7" name="Immagine 8" descr=""/>
          <xdr:cNvPicPr/>
        </xdr:nvPicPr>
        <xdr:blipFill>
          <a:blip r:embed="rId7"/>
          <a:stretch/>
        </xdr:blipFill>
        <xdr:spPr>
          <a:xfrm>
            <a:off x="3539520" y="19960920"/>
            <a:ext cx="402480" cy="316080"/>
          </a:xfrm>
          <a:prstGeom prst="rect">
            <a:avLst/>
          </a:prstGeom>
          <a:ln w="0">
            <a:noFill/>
          </a:ln>
        </xdr:spPr>
      </xdr:pic>
      <xdr:pic>
        <xdr:nvPicPr>
          <xdr:cNvPr id="8" name="Immagine 10" descr=""/>
          <xdr:cNvPicPr/>
        </xdr:nvPicPr>
        <xdr:blipFill>
          <a:blip r:embed="rId8"/>
          <a:stretch/>
        </xdr:blipFill>
        <xdr:spPr>
          <a:xfrm>
            <a:off x="6440760" y="18874440"/>
            <a:ext cx="474120" cy="245880"/>
          </a:xfrm>
          <a:prstGeom prst="rect">
            <a:avLst/>
          </a:prstGeom>
          <a:ln w="0">
            <a:noFill/>
          </a:ln>
        </xdr:spPr>
      </xdr:pic>
      <xdr:pic>
        <xdr:nvPicPr>
          <xdr:cNvPr id="9" name="Immagine 11" descr=""/>
          <xdr:cNvPicPr/>
        </xdr:nvPicPr>
        <xdr:blipFill>
          <a:blip r:embed="rId9"/>
          <a:stretch/>
        </xdr:blipFill>
        <xdr:spPr>
          <a:xfrm>
            <a:off x="5490360" y="19167840"/>
            <a:ext cx="474120" cy="245880"/>
          </a:xfrm>
          <a:prstGeom prst="rect">
            <a:avLst/>
          </a:prstGeom>
          <a:ln w="0">
            <a:noFill/>
          </a:ln>
        </xdr:spPr>
      </xdr:pic>
      <xdr:pic>
        <xdr:nvPicPr>
          <xdr:cNvPr id="10" name="Immagine 12" descr=""/>
          <xdr:cNvPicPr/>
        </xdr:nvPicPr>
        <xdr:blipFill>
          <a:blip r:embed="rId10"/>
          <a:stretch/>
        </xdr:blipFill>
        <xdr:spPr>
          <a:xfrm>
            <a:off x="4701240" y="19352160"/>
            <a:ext cx="473760" cy="245880"/>
          </a:xfrm>
          <a:prstGeom prst="rect">
            <a:avLst/>
          </a:prstGeom>
          <a:ln w="0">
            <a:noFill/>
          </a:ln>
        </xdr:spPr>
      </xdr:pic>
    </xdr:grpSp>
    <xdr:clientData/>
  </xdr:twoCellAnchor>
  <xdr:twoCellAnchor editAs="oneCell">
    <xdr:from>
      <xdr:col>2</xdr:col>
      <xdr:colOff>299520</xdr:colOff>
      <xdr:row>1</xdr:row>
      <xdr:rowOff>18000</xdr:rowOff>
    </xdr:from>
    <xdr:to>
      <xdr:col>5</xdr:col>
      <xdr:colOff>554040</xdr:colOff>
      <xdr:row>1</xdr:row>
      <xdr:rowOff>2082240</xdr:rowOff>
    </xdr:to>
    <xdr:pic>
      <xdr:nvPicPr>
        <xdr:cNvPr id="11" name="Immagine 13" descr=""/>
        <xdr:cNvPicPr/>
      </xdr:nvPicPr>
      <xdr:blipFill>
        <a:blip r:embed="rId11"/>
        <a:stretch/>
      </xdr:blipFill>
      <xdr:spPr>
        <a:xfrm>
          <a:off x="2504880" y="253080"/>
          <a:ext cx="2765880" cy="206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208800</xdr:colOff>
      <xdr:row>1</xdr:row>
      <xdr:rowOff>1006920</xdr:rowOff>
    </xdr:from>
    <xdr:to>
      <xdr:col>1</xdr:col>
      <xdr:colOff>1121040</xdr:colOff>
      <xdr:row>1</xdr:row>
      <xdr:rowOff>2055600</xdr:rowOff>
    </xdr:to>
    <xdr:pic>
      <xdr:nvPicPr>
        <xdr:cNvPr id="12" name="Immagine 14" descr=""/>
        <xdr:cNvPicPr/>
      </xdr:nvPicPr>
      <xdr:blipFill>
        <a:blip r:embed="rId12"/>
        <a:stretch/>
      </xdr:blipFill>
      <xdr:spPr>
        <a:xfrm>
          <a:off x="208800" y="1242000"/>
          <a:ext cx="1752480" cy="1048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417240</xdr:colOff>
      <xdr:row>41</xdr:row>
      <xdr:rowOff>0</xdr:rowOff>
    </xdr:from>
    <xdr:to>
      <xdr:col>7</xdr:col>
      <xdr:colOff>432360</xdr:colOff>
      <xdr:row>55</xdr:row>
      <xdr:rowOff>90360</xdr:rowOff>
    </xdr:to>
    <xdr:pic>
      <xdr:nvPicPr>
        <xdr:cNvPr id="13" name="Immagine 13" descr=""/>
        <xdr:cNvPicPr/>
      </xdr:nvPicPr>
      <xdr:blipFill>
        <a:blip r:embed="rId13"/>
        <a:stretch/>
      </xdr:blipFill>
      <xdr:spPr>
        <a:xfrm>
          <a:off x="2622600" y="9502920"/>
          <a:ext cx="4006080" cy="2668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50400</xdr:colOff>
      <xdr:row>41</xdr:row>
      <xdr:rowOff>48960</xdr:rowOff>
    </xdr:from>
    <xdr:to>
      <xdr:col>3</xdr:col>
      <xdr:colOff>18360</xdr:colOff>
      <xdr:row>43</xdr:row>
      <xdr:rowOff>105480</xdr:rowOff>
    </xdr:to>
    <xdr:pic>
      <xdr:nvPicPr>
        <xdr:cNvPr id="14" name="Immagine 9" descr=""/>
        <xdr:cNvPicPr/>
      </xdr:nvPicPr>
      <xdr:blipFill>
        <a:blip r:embed="rId14"/>
        <a:stretch/>
      </xdr:blipFill>
      <xdr:spPr>
        <a:xfrm>
          <a:off x="50400" y="9551880"/>
          <a:ext cx="2964600" cy="424800"/>
        </a:xfrm>
        <a:prstGeom prst="rect">
          <a:avLst/>
        </a:prstGeom>
        <a:ln w="0">
          <a:solidFill>
            <a:srgbClr val="808080"/>
          </a:solidFill>
        </a:ln>
      </xdr:spPr>
    </xdr:pic>
    <xdr:clientData/>
  </xdr:twoCellAnchor>
  <xdr:twoCellAnchor editAs="twoCell">
    <xdr:from>
      <xdr:col>3</xdr:col>
      <xdr:colOff>276840</xdr:colOff>
      <xdr:row>46</xdr:row>
      <xdr:rowOff>131400</xdr:rowOff>
    </xdr:from>
    <xdr:to>
      <xdr:col>3</xdr:col>
      <xdr:colOff>739080</xdr:colOff>
      <xdr:row>47</xdr:row>
      <xdr:rowOff>135720</xdr:rowOff>
    </xdr:to>
    <xdr:sp>
      <xdr:nvSpPr>
        <xdr:cNvPr id="15" name="CasellaDiTesto 15"/>
        <xdr:cNvSpPr/>
      </xdr:nvSpPr>
      <xdr:spPr>
        <a:xfrm>
          <a:off x="3273480" y="10554840"/>
          <a:ext cx="462240" cy="1886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0,02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104400</xdr:colOff>
      <xdr:row>49</xdr:row>
      <xdr:rowOff>63360</xdr:rowOff>
    </xdr:from>
    <xdr:to>
      <xdr:col>5</xdr:col>
      <xdr:colOff>634680</xdr:colOff>
      <xdr:row>50</xdr:row>
      <xdr:rowOff>67680</xdr:rowOff>
    </xdr:to>
    <xdr:sp>
      <xdr:nvSpPr>
        <xdr:cNvPr id="16" name="CasellaDiTesto 16"/>
        <xdr:cNvSpPr/>
      </xdr:nvSpPr>
      <xdr:spPr>
        <a:xfrm>
          <a:off x="4821120" y="11039400"/>
          <a:ext cx="530280" cy="188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0,0043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394560</xdr:colOff>
      <xdr:row>41</xdr:row>
      <xdr:rowOff>172440</xdr:rowOff>
    </xdr:from>
    <xdr:to>
      <xdr:col>7</xdr:col>
      <xdr:colOff>167400</xdr:colOff>
      <xdr:row>42</xdr:row>
      <xdr:rowOff>176760</xdr:rowOff>
    </xdr:to>
    <xdr:sp>
      <xdr:nvSpPr>
        <xdr:cNvPr id="17" name="CasellaDiTesto 17"/>
        <xdr:cNvSpPr/>
      </xdr:nvSpPr>
      <xdr:spPr>
        <a:xfrm>
          <a:off x="5771160" y="9675360"/>
          <a:ext cx="592560" cy="188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0,0052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122400</xdr:colOff>
      <xdr:row>44</xdr:row>
      <xdr:rowOff>95400</xdr:rowOff>
    </xdr:from>
    <xdr:to>
      <xdr:col>4</xdr:col>
      <xdr:colOff>707040</xdr:colOff>
      <xdr:row>45</xdr:row>
      <xdr:rowOff>99720</xdr:rowOff>
    </xdr:to>
    <xdr:sp>
      <xdr:nvSpPr>
        <xdr:cNvPr id="18" name="CasellaDiTesto 18"/>
        <xdr:cNvSpPr/>
      </xdr:nvSpPr>
      <xdr:spPr>
        <a:xfrm>
          <a:off x="3910320" y="10150560"/>
          <a:ext cx="584640" cy="1886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0,0157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163440</xdr:colOff>
      <xdr:row>43</xdr:row>
      <xdr:rowOff>59040</xdr:rowOff>
    </xdr:from>
    <xdr:to>
      <xdr:col>6</xdr:col>
      <xdr:colOff>95040</xdr:colOff>
      <xdr:row>44</xdr:row>
      <xdr:rowOff>63360</xdr:rowOff>
    </xdr:to>
    <xdr:sp>
      <xdr:nvSpPr>
        <xdr:cNvPr id="19" name="CasellaDiTesto 19"/>
        <xdr:cNvSpPr/>
      </xdr:nvSpPr>
      <xdr:spPr>
        <a:xfrm>
          <a:off x="4880160" y="9930240"/>
          <a:ext cx="591480" cy="188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0,011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285840</xdr:colOff>
      <xdr:row>46</xdr:row>
      <xdr:rowOff>13680</xdr:rowOff>
    </xdr:from>
    <xdr:to>
      <xdr:col>8</xdr:col>
      <xdr:colOff>249120</xdr:colOff>
      <xdr:row>47</xdr:row>
      <xdr:rowOff>18000</xdr:rowOff>
    </xdr:to>
    <xdr:sp>
      <xdr:nvSpPr>
        <xdr:cNvPr id="20" name="CasellaDiTesto 20"/>
        <xdr:cNvSpPr/>
      </xdr:nvSpPr>
      <xdr:spPr>
        <a:xfrm>
          <a:off x="6482160" y="10437120"/>
          <a:ext cx="591480" cy="1886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0,0052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371880</xdr:colOff>
      <xdr:row>46</xdr:row>
      <xdr:rowOff>113400</xdr:rowOff>
    </xdr:from>
    <xdr:to>
      <xdr:col>7</xdr:col>
      <xdr:colOff>144720</xdr:colOff>
      <xdr:row>47</xdr:row>
      <xdr:rowOff>117720</xdr:rowOff>
    </xdr:to>
    <xdr:sp>
      <xdr:nvSpPr>
        <xdr:cNvPr id="21" name="CasellaDiTesto 21"/>
        <xdr:cNvSpPr/>
      </xdr:nvSpPr>
      <xdr:spPr>
        <a:xfrm>
          <a:off x="5748480" y="10536840"/>
          <a:ext cx="592560" cy="1886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0,0057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263160</xdr:colOff>
      <xdr:row>47</xdr:row>
      <xdr:rowOff>136080</xdr:rowOff>
    </xdr:from>
    <xdr:to>
      <xdr:col>6</xdr:col>
      <xdr:colOff>194760</xdr:colOff>
      <xdr:row>48</xdr:row>
      <xdr:rowOff>140400</xdr:rowOff>
    </xdr:to>
    <xdr:sp>
      <xdr:nvSpPr>
        <xdr:cNvPr id="22" name="CasellaDiTesto 22"/>
        <xdr:cNvSpPr/>
      </xdr:nvSpPr>
      <xdr:spPr>
        <a:xfrm>
          <a:off x="4979880" y="10743840"/>
          <a:ext cx="591480" cy="188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0,0048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385560</xdr:colOff>
      <xdr:row>52</xdr:row>
      <xdr:rowOff>104400</xdr:rowOff>
    </xdr:from>
    <xdr:to>
      <xdr:col>7</xdr:col>
      <xdr:colOff>158400</xdr:colOff>
      <xdr:row>53</xdr:row>
      <xdr:rowOff>108720</xdr:rowOff>
    </xdr:to>
    <xdr:sp>
      <xdr:nvSpPr>
        <xdr:cNvPr id="23" name="CasellaDiTesto 23"/>
        <xdr:cNvSpPr/>
      </xdr:nvSpPr>
      <xdr:spPr>
        <a:xfrm>
          <a:off x="5762160" y="11632680"/>
          <a:ext cx="592560" cy="1886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800" spc="-1" strike="noStrike">
              <a:solidFill>
                <a:schemeClr val="dk1"/>
              </a:solidFill>
              <a:latin typeface="Calibri"/>
            </a:rPr>
            <a:t>0,0043</a:t>
          </a:r>
          <a:endParaRPr b="0" lang="it-IT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624600</xdr:colOff>
      <xdr:row>47</xdr:row>
      <xdr:rowOff>33480</xdr:rowOff>
    </xdr:from>
    <xdr:to>
      <xdr:col>4</xdr:col>
      <xdr:colOff>45000</xdr:colOff>
      <xdr:row>48</xdr:row>
      <xdr:rowOff>59400</xdr:rowOff>
    </xdr:to>
    <xdr:sp>
      <xdr:nvSpPr>
        <xdr:cNvPr id="24" name="Triangolo isoscele 24"/>
        <xdr:cNvSpPr/>
      </xdr:nvSpPr>
      <xdr:spPr>
        <a:xfrm rot="4261800">
          <a:off x="3622320" y="10640880"/>
          <a:ext cx="209880" cy="211680"/>
        </a:xfrm>
        <a:prstGeom prst="triangle">
          <a:avLst>
            <a:gd name="adj" fmla="val 50000"/>
          </a:avLst>
        </a:prstGeom>
        <a:solidFill>
          <a:srgbClr val="4f81bd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0</xdr:col>
      <xdr:colOff>140760</xdr:colOff>
      <xdr:row>1</xdr:row>
      <xdr:rowOff>820800</xdr:rowOff>
    </xdr:from>
    <xdr:to>
      <xdr:col>3</xdr:col>
      <xdr:colOff>398880</xdr:colOff>
      <xdr:row>1</xdr:row>
      <xdr:rowOff>2149560</xdr:rowOff>
    </xdr:to>
    <xdr:sp>
      <xdr:nvSpPr>
        <xdr:cNvPr id="25" name="Rettangolo 25"/>
        <xdr:cNvSpPr/>
      </xdr:nvSpPr>
      <xdr:spPr>
        <a:xfrm>
          <a:off x="140760" y="1055880"/>
          <a:ext cx="3254760" cy="1328760"/>
        </a:xfrm>
        <a:prstGeom prst="rect">
          <a:avLst/>
        </a:prstGeom>
        <a:noFill/>
        <a:ln w="9525">
          <a:solidFill>
            <a:srgbClr val="1f497d">
              <a:lumMod val="75000"/>
            </a:srgbClr>
          </a:solidFill>
          <a:prstDash val="sysDash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0</xdr:col>
      <xdr:colOff>199440</xdr:colOff>
      <xdr:row>1</xdr:row>
      <xdr:rowOff>549000</xdr:rowOff>
    </xdr:from>
    <xdr:to>
      <xdr:col>1</xdr:col>
      <xdr:colOff>920160</xdr:colOff>
      <xdr:row>1</xdr:row>
      <xdr:rowOff>739080</xdr:rowOff>
    </xdr:to>
    <xdr:sp>
      <xdr:nvSpPr>
        <xdr:cNvPr id="26" name="CasellaDiTesto 26"/>
        <xdr:cNvSpPr/>
      </xdr:nvSpPr>
      <xdr:spPr>
        <a:xfrm>
          <a:off x="199440" y="784080"/>
          <a:ext cx="1560960" cy="1900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chemeClr val="dk1"/>
              </a:solidFill>
              <a:latin typeface="Calibri"/>
            </a:rPr>
            <a:t>LOCALE TECNICO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8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6"/>
  <sheetViews>
    <sheetView showFormulas="false" showGridLines="true" showRowColHeaders="true" showZeros="true" rightToLeft="false" tabSelected="true" showOutlineSymbols="true" defaultGridColor="true" view="normal" topLeftCell="A88" colorId="64" zoomScale="140" zoomScaleNormal="140" zoomScalePageLayoutView="100" workbookViewId="0">
      <selection pane="topLeft" activeCell="L93" activeCellId="0" sqref="L93"/>
    </sheetView>
  </sheetViews>
  <sheetFormatPr defaultColWidth="8.9140625" defaultRowHeight="14.5" zeroHeight="false" outlineLevelRow="0" outlineLevelCol="0"/>
  <cols>
    <col collapsed="false" customWidth="true" hidden="false" outlineLevel="0" max="1" min="1" style="1" width="11.92"/>
    <col collapsed="false" customWidth="true" hidden="false" outlineLevel="0" max="2" min="2" style="1" width="19.37"/>
    <col collapsed="false" customWidth="true" hidden="false" outlineLevel="0" max="4" min="3" style="1" width="11.23"/>
    <col collapsed="false" customWidth="true" hidden="false" outlineLevel="0" max="5" min="5" style="1" width="13.18"/>
    <col collapsed="false" customWidth="true" hidden="false" outlineLevel="0" max="6" min="6" style="1" width="9.36"/>
    <col collapsed="false" customWidth="true" hidden="false" outlineLevel="0" max="7" min="7" style="1" width="11.63"/>
    <col collapsed="false" customWidth="false" hidden="false" outlineLevel="0" max="16384" min="8" style="1" width="8.91"/>
  </cols>
  <sheetData>
    <row r="1" customFormat="false" ht="18.5" hidden="false" customHeight="false" outlineLevel="0" collapsed="false">
      <c r="A1" s="2" t="s">
        <v>0</v>
      </c>
    </row>
    <row r="2" customFormat="false" ht="171" hidden="false" customHeight="true" outlineLevel="0" collapsed="false"/>
    <row r="3" customFormat="false" ht="14.5" hidden="false" customHeight="false" outlineLevel="0" collapsed="false">
      <c r="A3" s="3" t="s">
        <v>1</v>
      </c>
    </row>
    <row r="4" customFormat="false" ht="14.5" hidden="false" customHeight="false" outlineLevel="0" collapsed="false">
      <c r="A4" s="1" t="s">
        <v>2</v>
      </c>
      <c r="B4" s="1" t="n">
        <v>15</v>
      </c>
      <c r="C4" s="1" t="s">
        <v>3</v>
      </c>
      <c r="D4" s="1" t="s">
        <v>4</v>
      </c>
    </row>
    <row r="5" customFormat="false" ht="14.5" hidden="false" customHeight="false" outlineLevel="0" collapsed="false">
      <c r="A5" s="1" t="s">
        <v>5</v>
      </c>
      <c r="B5" s="1" t="n">
        <v>1.01</v>
      </c>
      <c r="C5" s="1" t="s">
        <v>6</v>
      </c>
      <c r="D5" s="1" t="s">
        <v>7</v>
      </c>
    </row>
    <row r="6" customFormat="false" ht="14.5" hidden="false" customHeight="false" outlineLevel="0" collapsed="false">
      <c r="A6" s="1" t="s">
        <v>8</v>
      </c>
      <c r="B6" s="1" t="n">
        <v>30</v>
      </c>
      <c r="C6" s="1" t="s">
        <v>3</v>
      </c>
      <c r="D6" s="1" t="s">
        <v>9</v>
      </c>
    </row>
    <row r="7" customFormat="false" ht="14.5" hidden="false" customHeight="false" outlineLevel="0" collapsed="false">
      <c r="A7" s="1" t="s">
        <v>10</v>
      </c>
      <c r="B7" s="1" t="n">
        <v>7</v>
      </c>
      <c r="C7" s="1" t="s">
        <v>6</v>
      </c>
      <c r="D7" s="1" t="s">
        <v>11</v>
      </c>
    </row>
    <row r="9" customFormat="false" ht="14.5" hidden="false" customHeight="false" outlineLevel="0" collapsed="false">
      <c r="A9" s="1" t="s">
        <v>12</v>
      </c>
    </row>
    <row r="10" customFormat="false" ht="14.5" hidden="false" customHeight="false" outlineLevel="0" collapsed="false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5"/>
      <c r="G10" s="5"/>
      <c r="H10" s="6"/>
    </row>
    <row r="11" customFormat="false" ht="14.5" hidden="false" customHeight="false" outlineLevel="0" collapsed="false">
      <c r="A11" s="4"/>
      <c r="B11" s="4"/>
      <c r="C11" s="4" t="s">
        <v>18</v>
      </c>
      <c r="D11" s="4" t="s">
        <v>6</v>
      </c>
      <c r="E11" s="4"/>
      <c r="F11" s="5"/>
      <c r="G11" s="5"/>
      <c r="H11" s="6"/>
    </row>
    <row r="12" customFormat="false" ht="14.5" hidden="false" customHeight="false" outlineLevel="0" collapsed="false">
      <c r="A12" s="7" t="s">
        <v>19</v>
      </c>
      <c r="B12" s="8" t="s">
        <v>20</v>
      </c>
      <c r="C12" s="8" t="n">
        <v>1000</v>
      </c>
      <c r="D12" s="8" t="n">
        <v>7</v>
      </c>
      <c r="E12" s="8" t="n">
        <v>2</v>
      </c>
      <c r="F12" s="5"/>
      <c r="G12" s="9"/>
      <c r="H12" s="6"/>
    </row>
    <row r="13" customFormat="false" ht="14.5" hidden="false" customHeight="false" outlineLevel="0" collapsed="false">
      <c r="A13" s="7"/>
      <c r="B13" s="8" t="s">
        <v>21</v>
      </c>
      <c r="C13" s="8" t="n">
        <v>1200</v>
      </c>
      <c r="D13" s="8" t="n">
        <v>7</v>
      </c>
      <c r="E13" s="8" t="n">
        <v>2</v>
      </c>
      <c r="F13" s="5"/>
      <c r="G13" s="9"/>
      <c r="H13" s="6"/>
    </row>
    <row r="14" customFormat="false" ht="14.5" hidden="false" customHeight="false" outlineLevel="0" collapsed="false">
      <c r="A14" s="7"/>
      <c r="B14" s="8" t="s">
        <v>22</v>
      </c>
      <c r="C14" s="8" t="n">
        <v>1100</v>
      </c>
      <c r="D14" s="8" t="n">
        <v>7</v>
      </c>
      <c r="E14" s="8" t="n">
        <v>2</v>
      </c>
      <c r="F14" s="5"/>
      <c r="G14" s="9"/>
      <c r="H14" s="6"/>
    </row>
    <row r="15" customFormat="false" ht="14.5" hidden="false" customHeight="false" outlineLevel="0" collapsed="false">
      <c r="A15" s="8" t="s">
        <v>23</v>
      </c>
      <c r="B15" s="8" t="s">
        <v>24</v>
      </c>
      <c r="C15" s="8" t="n">
        <v>1800</v>
      </c>
      <c r="D15" s="8" t="n">
        <v>7</v>
      </c>
      <c r="E15" s="8" t="n">
        <v>1</v>
      </c>
      <c r="F15" s="5"/>
      <c r="G15" s="9"/>
      <c r="H15" s="6"/>
    </row>
    <row r="16" customFormat="false" ht="15.75" hidden="false" customHeight="true" outlineLevel="0" collapsed="false">
      <c r="A16" s="5"/>
      <c r="B16" s="5"/>
      <c r="C16" s="5"/>
      <c r="D16" s="5"/>
      <c r="E16" s="5"/>
      <c r="F16" s="5"/>
      <c r="G16" s="9"/>
      <c r="H16" s="6"/>
    </row>
    <row r="17" customFormat="false" ht="14.5" hidden="false" customHeight="false" outlineLevel="0" collapsed="false">
      <c r="A17" s="10" t="s">
        <v>25</v>
      </c>
      <c r="D17" s="11" t="n">
        <v>80</v>
      </c>
      <c r="E17" s="12" t="s">
        <v>26</v>
      </c>
      <c r="F17" s="5"/>
      <c r="G17" s="9"/>
      <c r="H17" s="6"/>
    </row>
    <row r="19" customFormat="false" ht="14.5" hidden="false" customHeight="false" outlineLevel="0" collapsed="false">
      <c r="A19" s="3" t="s">
        <v>27</v>
      </c>
      <c r="G19" s="6" t="s">
        <v>28</v>
      </c>
    </row>
    <row r="20" customFormat="false" ht="5" hidden="false" customHeight="true" outlineLevel="0" collapsed="false">
      <c r="G20" s="6"/>
    </row>
    <row r="21" customFormat="false" ht="14.5" hidden="false" customHeight="false" outlineLevel="0" collapsed="false">
      <c r="A21" s="4" t="s">
        <v>13</v>
      </c>
      <c r="B21" s="4" t="s">
        <v>14</v>
      </c>
      <c r="C21" s="4" t="s">
        <v>17</v>
      </c>
      <c r="D21" s="4" t="s">
        <v>15</v>
      </c>
      <c r="E21" s="4" t="s">
        <v>29</v>
      </c>
      <c r="F21" s="13" t="s">
        <v>29</v>
      </c>
      <c r="G21" s="4" t="s">
        <v>30</v>
      </c>
    </row>
    <row r="22" customFormat="false" ht="14.5" hidden="false" customHeight="false" outlineLevel="0" collapsed="false">
      <c r="A22" s="4"/>
      <c r="B22" s="4"/>
      <c r="C22" s="4"/>
      <c r="D22" s="4" t="s">
        <v>18</v>
      </c>
      <c r="E22" s="4" t="s">
        <v>18</v>
      </c>
      <c r="F22" s="13" t="s">
        <v>31</v>
      </c>
      <c r="G22" s="4" t="s">
        <v>31</v>
      </c>
    </row>
    <row r="23" customFormat="false" ht="14.5" hidden="false" customHeight="false" outlineLevel="0" collapsed="false">
      <c r="A23" s="7" t="s">
        <v>19</v>
      </c>
      <c r="B23" s="8" t="s">
        <v>20</v>
      </c>
      <c r="C23" s="8" t="n">
        <v>2</v>
      </c>
      <c r="D23" s="8" t="n">
        <v>1000</v>
      </c>
      <c r="E23" s="8" t="n">
        <f aca="false">D23*C23</f>
        <v>2000</v>
      </c>
      <c r="F23" s="14" t="n">
        <f aca="false">E23/(1000*60)</f>
        <v>0.0333333333333333</v>
      </c>
      <c r="G23" s="15" t="n">
        <f aca="false">F23/$B$7</f>
        <v>0.00476190476190476</v>
      </c>
    </row>
    <row r="24" customFormat="false" ht="14.5" hidden="false" customHeight="false" outlineLevel="0" collapsed="false">
      <c r="A24" s="7"/>
      <c r="B24" s="8" t="s">
        <v>21</v>
      </c>
      <c r="C24" s="8" t="n">
        <v>2</v>
      </c>
      <c r="D24" s="8" t="n">
        <v>1200</v>
      </c>
      <c r="E24" s="8" t="n">
        <f aca="false">D24*C24</f>
        <v>2400</v>
      </c>
      <c r="F24" s="14" t="n">
        <f aca="false">E24/1000/60</f>
        <v>0.04</v>
      </c>
      <c r="G24" s="15" t="n">
        <f aca="false">F24/$B$7</f>
        <v>0.00571428571428571</v>
      </c>
    </row>
    <row r="25" customFormat="false" ht="14.5" hidden="false" customHeight="false" outlineLevel="0" collapsed="false">
      <c r="A25" s="7"/>
      <c r="B25" s="8" t="s">
        <v>22</v>
      </c>
      <c r="C25" s="8" t="n">
        <v>2</v>
      </c>
      <c r="D25" s="8" t="n">
        <v>1100</v>
      </c>
      <c r="E25" s="8" t="n">
        <f aca="false">D25*C25</f>
        <v>2200</v>
      </c>
      <c r="F25" s="14" t="n">
        <f aca="false">E25/1000/60</f>
        <v>0.0366666666666667</v>
      </c>
      <c r="G25" s="15" t="n">
        <f aca="false">F25/$B$7</f>
        <v>0.00523809523809524</v>
      </c>
    </row>
    <row r="26" customFormat="false" ht="15" hidden="false" customHeight="false" outlineLevel="0" collapsed="false">
      <c r="A26" s="8" t="s">
        <v>23</v>
      </c>
      <c r="B26" s="8" t="s">
        <v>24</v>
      </c>
      <c r="C26" s="8" t="n">
        <v>1</v>
      </c>
      <c r="D26" s="8" t="n">
        <v>1800</v>
      </c>
      <c r="E26" s="16" t="n">
        <f aca="false">D26*C26</f>
        <v>1800</v>
      </c>
      <c r="F26" s="17" t="n">
        <f aca="false">E26/1000/60</f>
        <v>0.03</v>
      </c>
      <c r="G26" s="18" t="n">
        <f aca="false">F26/$B$7</f>
        <v>0.00428571428571429</v>
      </c>
    </row>
    <row r="27" customFormat="false" ht="15" hidden="false" customHeight="false" outlineLevel="0" collapsed="false">
      <c r="A27" s="5"/>
      <c r="B27" s="5"/>
      <c r="C27" s="5"/>
      <c r="D27" s="5"/>
      <c r="E27" s="19" t="s">
        <v>32</v>
      </c>
      <c r="F27" s="20" t="n">
        <f aca="false">SUM(F22:F26)</f>
        <v>0.14</v>
      </c>
      <c r="G27" s="21" t="n">
        <f aca="false">SUM(G23:G26)</f>
        <v>0.02</v>
      </c>
    </row>
    <row r="28" customFormat="false" ht="15" hidden="false" customHeight="false" outlineLevel="0" collapsed="false">
      <c r="A28" s="5"/>
      <c r="B28" s="5"/>
      <c r="C28" s="5"/>
      <c r="D28" s="5"/>
      <c r="E28" s="19" t="s">
        <v>33</v>
      </c>
      <c r="F28" s="22" t="n">
        <f aca="false">SUM(F23:F26)*D17/100</f>
        <v>0.112</v>
      </c>
    </row>
    <row r="29" customFormat="false" ht="14.5" hidden="false" customHeight="false" outlineLevel="0" collapsed="false">
      <c r="A29" s="5" t="s">
        <v>34</v>
      </c>
      <c r="B29" s="5"/>
      <c r="C29" s="5"/>
      <c r="D29" s="5"/>
      <c r="E29" s="5"/>
      <c r="F29" s="9"/>
    </row>
    <row r="30" customFormat="false" ht="14.5" hidden="false" customHeight="false" outlineLevel="0" collapsed="false">
      <c r="A30" s="10" t="s">
        <v>35</v>
      </c>
    </row>
    <row r="31" customFormat="false" ht="14.5" hidden="false" customHeight="false" outlineLevel="0" collapsed="false">
      <c r="A31" s="10" t="s">
        <v>36</v>
      </c>
    </row>
    <row r="33" customFormat="false" ht="14.5" hidden="false" customHeight="false" outlineLevel="0" collapsed="false">
      <c r="A33" s="3" t="s">
        <v>37</v>
      </c>
    </row>
    <row r="34" customFormat="false" ht="14.5" hidden="false" customHeight="false" outlineLevel="0" collapsed="false">
      <c r="A34" s="1" t="s">
        <v>38</v>
      </c>
    </row>
    <row r="35" customFormat="false" ht="14.5" hidden="false" customHeight="false" outlineLevel="0" collapsed="false">
      <c r="A35" s="1" t="s">
        <v>39</v>
      </c>
      <c r="B35" s="23" t="n">
        <f aca="false">F28*B5/B7*(B6+273)/(B4+273)</f>
        <v>0.0170016666666667</v>
      </c>
      <c r="C35" s="1" t="s">
        <v>31</v>
      </c>
      <c r="D35" s="1" t="s">
        <v>40</v>
      </c>
    </row>
    <row r="36" customFormat="false" ht="14.5" hidden="false" customHeight="false" outlineLevel="0" collapsed="false">
      <c r="A36" s="10" t="s">
        <v>41</v>
      </c>
      <c r="B36" s="23"/>
    </row>
    <row r="37" customFormat="false" ht="14.5" hidden="false" customHeight="false" outlineLevel="0" collapsed="false">
      <c r="A37" s="10"/>
      <c r="B37" s="23"/>
    </row>
    <row r="38" customFormat="false" ht="14.5" hidden="false" customHeight="false" outlineLevel="0" collapsed="false">
      <c r="A38" s="10"/>
      <c r="B38" s="23"/>
    </row>
    <row r="39" customFormat="false" ht="14.5" hidden="false" customHeight="false" outlineLevel="0" collapsed="false">
      <c r="A39" s="10"/>
      <c r="B39" s="23"/>
    </row>
    <row r="40" customFormat="false" ht="14.5" hidden="false" customHeight="false" outlineLevel="0" collapsed="false">
      <c r="A40" s="3" t="s">
        <v>42</v>
      </c>
      <c r="B40" s="23"/>
    </row>
    <row r="41" customFormat="false" ht="14.5" hidden="false" customHeight="false" outlineLevel="0" collapsed="false">
      <c r="A41" s="24" t="s">
        <v>43</v>
      </c>
      <c r="B41" s="23"/>
    </row>
    <row r="42" customFormat="false" ht="14.5" hidden="false" customHeight="false" outlineLevel="0" collapsed="false">
      <c r="A42" s="10"/>
      <c r="B42" s="23"/>
    </row>
    <row r="43" customFormat="false" ht="14.5" hidden="false" customHeight="false" outlineLevel="0" collapsed="false">
      <c r="A43" s="10"/>
      <c r="B43" s="23"/>
    </row>
    <row r="44" customFormat="false" ht="14.5" hidden="false" customHeight="false" outlineLevel="0" collapsed="false">
      <c r="A44" s="10"/>
      <c r="B44" s="23"/>
    </row>
    <row r="45" customFormat="false" ht="14.5" hidden="false" customHeight="false" outlineLevel="0" collapsed="false">
      <c r="A45" s="10"/>
      <c r="B45" s="23"/>
    </row>
    <row r="46" customFormat="false" ht="14.5" hidden="false" customHeight="false" outlineLevel="0" collapsed="false">
      <c r="A46" s="10" t="s">
        <v>44</v>
      </c>
      <c r="B46" s="23"/>
    </row>
    <row r="47" customFormat="false" ht="14.5" hidden="false" customHeight="false" outlineLevel="0" collapsed="false">
      <c r="A47" s="10"/>
      <c r="B47" s="23"/>
    </row>
    <row r="48" customFormat="false" ht="14.5" hidden="false" customHeight="false" outlineLevel="0" collapsed="false">
      <c r="A48" s="10"/>
      <c r="B48" s="23"/>
    </row>
    <row r="49" customFormat="false" ht="14.5" hidden="false" customHeight="false" outlineLevel="0" collapsed="false">
      <c r="A49" s="10"/>
      <c r="B49" s="23"/>
    </row>
    <row r="50" customFormat="false" ht="14.5" hidden="false" customHeight="false" outlineLevel="0" collapsed="false">
      <c r="A50" s="10"/>
      <c r="B50" s="23"/>
    </row>
    <row r="51" customFormat="false" ht="14.5" hidden="false" customHeight="false" outlineLevel="0" collapsed="false">
      <c r="A51" s="10"/>
      <c r="B51" s="23"/>
    </row>
    <row r="52" customFormat="false" ht="14.5" hidden="false" customHeight="false" outlineLevel="0" collapsed="false">
      <c r="A52" s="10"/>
      <c r="B52" s="23"/>
    </row>
    <row r="55" customFormat="false" ht="14.5" hidden="false" customHeight="false" outlineLevel="0" collapsed="false">
      <c r="A55" s="1" t="s">
        <v>45</v>
      </c>
    </row>
    <row r="56" customFormat="false" ht="14.5" hidden="false" customHeight="false" outlineLevel="0" collapsed="false">
      <c r="A56" s="1" t="s">
        <v>46</v>
      </c>
      <c r="B56" s="1" t="n">
        <v>10</v>
      </c>
      <c r="C56" s="1" t="s">
        <v>47</v>
      </c>
    </row>
    <row r="57" customFormat="false" ht="14.25" hidden="false" customHeight="true" outlineLevel="0" collapsed="false">
      <c r="A57" s="1" t="s">
        <v>48</v>
      </c>
      <c r="E57" s="25" t="n">
        <f aca="false">F27</f>
        <v>0.14</v>
      </c>
      <c r="F57" s="1" t="s">
        <v>31</v>
      </c>
    </row>
    <row r="58" customFormat="false" ht="11.25" hidden="false" customHeight="true" outlineLevel="0" collapsed="false">
      <c r="A58" s="1" t="s">
        <v>49</v>
      </c>
      <c r="E58" s="1" t="n">
        <f aca="false">B7</f>
        <v>7</v>
      </c>
      <c r="F58" s="1" t="s">
        <v>6</v>
      </c>
    </row>
    <row r="59" customFormat="false" ht="7.5" hidden="false" customHeight="true" outlineLevel="0" collapsed="false"/>
    <row r="60" customFormat="false" ht="14.5" hidden="false" customHeight="false" outlineLevel="0" collapsed="false">
      <c r="A60" s="4" t="s">
        <v>50</v>
      </c>
      <c r="B60" s="4" t="s">
        <v>51</v>
      </c>
      <c r="C60" s="4" t="s">
        <v>52</v>
      </c>
      <c r="D60" s="4" t="s">
        <v>53</v>
      </c>
      <c r="E60" s="4" t="s">
        <v>54</v>
      </c>
      <c r="F60" s="4" t="s">
        <v>55</v>
      </c>
      <c r="G60" s="4" t="s">
        <v>56</v>
      </c>
      <c r="H60" s="4" t="s">
        <v>57</v>
      </c>
    </row>
    <row r="61" customFormat="false" ht="14.5" hidden="false" customHeight="false" outlineLevel="0" collapsed="false">
      <c r="A61" s="4"/>
      <c r="B61" s="4"/>
      <c r="C61" s="4"/>
      <c r="D61" s="4"/>
      <c r="E61" s="4" t="s">
        <v>58</v>
      </c>
      <c r="F61" s="4" t="s">
        <v>59</v>
      </c>
      <c r="G61" s="4" t="s">
        <v>60</v>
      </c>
      <c r="H61" s="4" t="s">
        <v>47</v>
      </c>
    </row>
    <row r="62" customFormat="false" ht="14.5" hidden="false" customHeight="false" outlineLevel="0" collapsed="false">
      <c r="A62" s="26" t="s">
        <v>61</v>
      </c>
      <c r="B62" s="8" t="n">
        <v>20</v>
      </c>
      <c r="C62" s="8"/>
      <c r="D62" s="8"/>
      <c r="E62" s="15" t="n">
        <f aca="false">F27/B7</f>
        <v>0.02</v>
      </c>
      <c r="F62" s="27" t="n">
        <f aca="false">(4*(E62/$B$56)/3.14)^0.5*1000</f>
        <v>50.4754465125069</v>
      </c>
      <c r="G62" s="8" t="n">
        <v>54</v>
      </c>
      <c r="H62" s="28" t="n">
        <f aca="false">E62/(3.14*(G62/1000)^2/4)</f>
        <v>8.7372109075341</v>
      </c>
    </row>
    <row r="63" customFormat="false" ht="14.5" hidden="false" customHeight="false" outlineLevel="0" collapsed="false">
      <c r="A63" s="26" t="s">
        <v>62</v>
      </c>
      <c r="B63" s="8" t="n">
        <v>15</v>
      </c>
      <c r="C63" s="8" t="n">
        <v>2</v>
      </c>
      <c r="D63" s="8" t="s">
        <v>63</v>
      </c>
      <c r="E63" s="15" t="n">
        <f aca="false">(F23+F24+F25)/B7</f>
        <v>0.0157142857142857</v>
      </c>
      <c r="F63" s="27" t="n">
        <f aca="false">(4*(E63/$B$56)/3.14)^0.5*1000</f>
        <v>44.7417013111341</v>
      </c>
      <c r="G63" s="8" t="n">
        <v>54</v>
      </c>
      <c r="H63" s="28" t="n">
        <f aca="false">E63/(3.14*(G63/1000)^2/4)</f>
        <v>6.86495142734822</v>
      </c>
      <c r="I63" s="23"/>
      <c r="J63" s="23"/>
    </row>
    <row r="64" customFormat="false" ht="14.5" hidden="false" customHeight="false" outlineLevel="0" collapsed="false">
      <c r="A64" s="26" t="s">
        <v>64</v>
      </c>
      <c r="B64" s="8" t="n">
        <v>15</v>
      </c>
      <c r="C64" s="8" t="n">
        <v>3</v>
      </c>
      <c r="D64" s="8" t="s">
        <v>65</v>
      </c>
      <c r="E64" s="15" t="n">
        <f aca="false">(F24+F25)/B7</f>
        <v>0.010952380952381</v>
      </c>
      <c r="F64" s="27" t="n">
        <f aca="false">(4*(E64/$B$56)/3.14)^0.5*1000</f>
        <v>37.3524800332524</v>
      </c>
      <c r="G64" s="8" t="n">
        <v>42</v>
      </c>
      <c r="H64" s="28" t="n">
        <f aca="false">E64/(3.14*(G64/1000)^2/4)</f>
        <v>7.90934106935667</v>
      </c>
      <c r="I64" s="23"/>
    </row>
    <row r="65" customFormat="false" ht="14.5" hidden="false" customHeight="false" outlineLevel="0" collapsed="false">
      <c r="A65" s="26" t="s">
        <v>66</v>
      </c>
      <c r="B65" s="8" t="n">
        <v>15</v>
      </c>
      <c r="C65" s="8" t="n">
        <v>4</v>
      </c>
      <c r="D65" s="8" t="s">
        <v>67</v>
      </c>
      <c r="E65" s="15" t="n">
        <f aca="false">F25/B7</f>
        <v>0.00523809523809524</v>
      </c>
      <c r="F65" s="27" t="n">
        <f aca="false">(4*(E65/$B$56)/3.14)^0.5*1000</f>
        <v>25.8316332959851</v>
      </c>
      <c r="G65" s="8" t="n">
        <v>28</v>
      </c>
      <c r="H65" s="28" t="n">
        <f aca="false">E65/(3.14*(G65/1000)^2/4)</f>
        <v>8.51113875941641</v>
      </c>
    </row>
    <row r="66" customFormat="false" ht="14.5" hidden="false" customHeight="false" outlineLevel="0" collapsed="false">
      <c r="A66" s="26" t="s">
        <v>68</v>
      </c>
      <c r="B66" s="8" t="n">
        <v>25</v>
      </c>
      <c r="C66" s="8" t="n">
        <v>5</v>
      </c>
      <c r="D66" s="8" t="s">
        <v>69</v>
      </c>
      <c r="E66" s="15" t="n">
        <f aca="false">F26/B7</f>
        <v>0.00428571428571429</v>
      </c>
      <c r="F66" s="27" t="n">
        <f aca="false">(4*(E66/$B$56)/3.14)^0.5*1000</f>
        <v>23.3655914631366</v>
      </c>
      <c r="G66" s="8" t="n">
        <v>28</v>
      </c>
      <c r="H66" s="28" t="n">
        <f aca="false">E66/(3.14*(G66/1000)^2/4)</f>
        <v>6.96365898497707</v>
      </c>
    </row>
    <row r="67" customFormat="false" ht="14.5" hidden="false" customHeight="false" outlineLevel="0" collapsed="false">
      <c r="A67" s="10" t="s">
        <v>70</v>
      </c>
    </row>
    <row r="68" customFormat="false" ht="14.5" hidden="false" customHeight="false" outlineLevel="0" collapsed="false">
      <c r="A68" s="10" t="s">
        <v>71</v>
      </c>
    </row>
    <row r="70" customFormat="false" ht="14.5" hidden="false" customHeight="false" outlineLevel="0" collapsed="false">
      <c r="A70" s="3" t="s">
        <v>72</v>
      </c>
    </row>
    <row r="71" customFormat="false" ht="21" hidden="false" customHeight="true" outlineLevel="0" collapsed="false">
      <c r="A71" s="1" t="s">
        <v>73</v>
      </c>
      <c r="B71" s="1" t="n">
        <v>30</v>
      </c>
      <c r="C71" s="1" t="s">
        <v>3</v>
      </c>
    </row>
    <row r="72" customFormat="false" ht="14.5" hidden="false" customHeight="false" outlineLevel="0" collapsed="false">
      <c r="A72" s="1" t="s">
        <v>10</v>
      </c>
      <c r="B72" s="1" t="n">
        <v>7</v>
      </c>
      <c r="C72" s="1" t="s">
        <v>6</v>
      </c>
    </row>
    <row r="73" customFormat="false" ht="14.5" hidden="false" customHeight="false" outlineLevel="0" collapsed="false">
      <c r="A73" s="29" t="s">
        <v>74</v>
      </c>
      <c r="B73" s="30" t="n">
        <f aca="false">(287*(B71+273)/(B72*10^5))^-1</f>
        <v>8.04958544634951</v>
      </c>
      <c r="C73" s="1" t="s">
        <v>75</v>
      </c>
    </row>
    <row r="74" customFormat="false" ht="14.5" hidden="false" customHeight="false" outlineLevel="0" collapsed="false">
      <c r="A74" s="29" t="s">
        <v>76</v>
      </c>
      <c r="B74" s="31" t="n">
        <f aca="false">(-9*10^-9*B71^2+4*10^-5*B71+0.0168)/1000</f>
        <v>1.79919E-005</v>
      </c>
      <c r="C74" s="6" t="s">
        <v>77</v>
      </c>
      <c r="D74" s="6"/>
      <c r="E74" s="6"/>
      <c r="F74" s="6"/>
    </row>
    <row r="75" customFormat="false" ht="14.5" hidden="false" customHeight="false" outlineLevel="0" collapsed="false">
      <c r="A75" s="1" t="s">
        <v>78</v>
      </c>
      <c r="B75" s="32" t="n">
        <f aca="false">150*10^-6</f>
        <v>0.00015</v>
      </c>
      <c r="C75" s="6" t="s">
        <v>76</v>
      </c>
      <c r="D75" s="6" t="s">
        <v>79</v>
      </c>
      <c r="E75" s="6"/>
      <c r="F75" s="6"/>
    </row>
    <row r="76" customFormat="false" ht="14.5" hidden="false" customHeight="false" outlineLevel="0" collapsed="false">
      <c r="A76" s="6"/>
      <c r="B76" s="6"/>
      <c r="C76" s="6"/>
      <c r="D76" s="6"/>
      <c r="E76" s="5"/>
      <c r="F76" s="5"/>
    </row>
    <row r="77" customFormat="false" ht="14.5" hidden="false" customHeight="false" outlineLevel="0" collapsed="false">
      <c r="A77" s="33" t="s">
        <v>50</v>
      </c>
      <c r="B77" s="33" t="s">
        <v>51</v>
      </c>
      <c r="C77" s="33" t="s">
        <v>80</v>
      </c>
      <c r="D77" s="33" t="s">
        <v>57</v>
      </c>
      <c r="E77" s="33" t="s">
        <v>81</v>
      </c>
      <c r="F77" s="33" t="s">
        <v>82</v>
      </c>
      <c r="G77" s="33" t="s">
        <v>83</v>
      </c>
      <c r="H77" s="33" t="s">
        <v>84</v>
      </c>
      <c r="I77" s="34" t="s">
        <v>85</v>
      </c>
    </row>
    <row r="78" customFormat="false" ht="14.5" hidden="false" customHeight="false" outlineLevel="0" collapsed="false">
      <c r="A78" s="33"/>
      <c r="B78" s="33"/>
      <c r="C78" s="33" t="s">
        <v>60</v>
      </c>
      <c r="D78" s="33" t="s">
        <v>47</v>
      </c>
      <c r="E78" s="35"/>
      <c r="F78" s="36"/>
      <c r="G78" s="33"/>
      <c r="H78" s="33" t="s">
        <v>76</v>
      </c>
      <c r="I78" s="33" t="s">
        <v>86</v>
      </c>
    </row>
    <row r="79" customFormat="false" ht="14.5" hidden="false" customHeight="false" outlineLevel="0" collapsed="false">
      <c r="A79" s="26" t="s">
        <v>61</v>
      </c>
      <c r="B79" s="8" t="n">
        <v>20</v>
      </c>
      <c r="C79" s="8" t="n">
        <f aca="false">G62</f>
        <v>54</v>
      </c>
      <c r="D79" s="28" t="n">
        <f aca="false">H62</f>
        <v>8.7372109075341</v>
      </c>
      <c r="E79" s="37" t="n">
        <f aca="false">$B$75/(C79/1000)</f>
        <v>0.00277777777777778</v>
      </c>
      <c r="F79" s="27" t="n">
        <f aca="false">D79*(C79/1000)/($B$74/$B$73)</f>
        <v>211087.766783971</v>
      </c>
      <c r="G79" s="38" t="n">
        <f aca="false">1.325*(LN($B$75/(C79/1000)/3.7+5.74*F79^-0.9))^-2</f>
        <v>0.0264477006095888</v>
      </c>
      <c r="H79" s="39" t="n">
        <f aca="false">G79*B79/(C79/1000)*D79^2/19.62</f>
        <v>38.112794336474</v>
      </c>
      <c r="I79" s="27" t="n">
        <f aca="false">$B$73*9.81*H79</f>
        <v>3009.63142912992</v>
      </c>
    </row>
    <row r="80" customFormat="false" ht="14.5" hidden="false" customHeight="false" outlineLevel="0" collapsed="false">
      <c r="A80" s="26" t="s">
        <v>62</v>
      </c>
      <c r="B80" s="8" t="n">
        <v>15</v>
      </c>
      <c r="C80" s="8" t="n">
        <f aca="false">G63</f>
        <v>54</v>
      </c>
      <c r="D80" s="28" t="n">
        <f aca="false">H63</f>
        <v>6.86495142734822</v>
      </c>
      <c r="E80" s="37" t="n">
        <f aca="false">$B$75/(C80/1000)</f>
        <v>0.00277777777777778</v>
      </c>
      <c r="F80" s="27" t="n">
        <f aca="false">D80*(C80/1000)/($B$74/$B$73)</f>
        <v>165854.673901691</v>
      </c>
      <c r="G80" s="38" t="n">
        <f aca="false">1.325*(LN($B$75/(C80/1000)/3.7+5.74*F80^-0.9))^-2</f>
        <v>0.0266452149631778</v>
      </c>
      <c r="H80" s="39" t="n">
        <f aca="false">G80*B80/(C80/1000)*D80^2/19.62</f>
        <v>17.7783995393046</v>
      </c>
      <c r="I80" s="27" t="n">
        <f aca="false">$B$73*9.81*H80</f>
        <v>1403.89680013345</v>
      </c>
    </row>
    <row r="81" customFormat="false" ht="14.5" hidden="false" customHeight="false" outlineLevel="0" collapsed="false">
      <c r="A81" s="26" t="s">
        <v>64</v>
      </c>
      <c r="B81" s="8" t="n">
        <v>15</v>
      </c>
      <c r="C81" s="8" t="n">
        <f aca="false">G64</f>
        <v>42</v>
      </c>
      <c r="D81" s="28" t="n">
        <f aca="false">H64</f>
        <v>7.90934106935667</v>
      </c>
      <c r="E81" s="37" t="n">
        <f aca="false">$B$75/(C81/1000)</f>
        <v>0.00357142857142857</v>
      </c>
      <c r="F81" s="27" t="n">
        <f aca="false">D81*(C81/1000)/($B$74/$B$73)</f>
        <v>148623.019470347</v>
      </c>
      <c r="G81" s="38" t="n">
        <f aca="false">1.325*(LN($B$75/(C81/1000)/3.7+5.74*F81^-0.9))^-2</f>
        <v>0.0284915987320606</v>
      </c>
      <c r="H81" s="39" t="n">
        <f aca="false">G81*B81/(C81/1000)*D81^2/19.62</f>
        <v>32.4444482036593</v>
      </c>
      <c r="I81" s="27" t="n">
        <f aca="false">$B$73*9.81*H81</f>
        <v>2562.02235271591</v>
      </c>
    </row>
    <row r="82" customFormat="false" ht="14.5" hidden="false" customHeight="false" outlineLevel="0" collapsed="false">
      <c r="A82" s="26" t="s">
        <v>66</v>
      </c>
      <c r="B82" s="8" t="n">
        <v>15</v>
      </c>
      <c r="C82" s="8" t="n">
        <f aca="false">G65</f>
        <v>28</v>
      </c>
      <c r="D82" s="28" t="n">
        <f aca="false">H65</f>
        <v>8.51113875941641</v>
      </c>
      <c r="E82" s="37" t="n">
        <f aca="false">$B$75/(C82/1000)</f>
        <v>0.00535714285714286</v>
      </c>
      <c r="F82" s="27" t="n">
        <f aca="false">D82*(C82/1000)/($B$74/$B$73)</f>
        <v>106620.861793944</v>
      </c>
      <c r="G82" s="38" t="n">
        <f aca="false">1.325*(LN($B$75/(C82/1000)/3.7+5.74*F82^-0.9))^-2</f>
        <v>0.0320892497897781</v>
      </c>
      <c r="H82" s="39" t="n">
        <f aca="false">G82*B82/(C82/1000)*D82^2/19.62</f>
        <v>63.4700923998764</v>
      </c>
      <c r="I82" s="27" t="n">
        <f aca="false">$B$73*9.81*H82</f>
        <v>5012.00681351355</v>
      </c>
    </row>
    <row r="83" customFormat="false" ht="14.5" hidden="false" customHeight="false" outlineLevel="0" collapsed="false">
      <c r="A83" s="26" t="s">
        <v>68</v>
      </c>
      <c r="B83" s="8" t="n">
        <v>25</v>
      </c>
      <c r="C83" s="8" t="n">
        <f aca="false">G66</f>
        <v>28</v>
      </c>
      <c r="D83" s="28" t="n">
        <f aca="false">H66</f>
        <v>6.96365898497707</v>
      </c>
      <c r="E83" s="37" t="n">
        <f aca="false">$B$75/(C83/1000)</f>
        <v>0.00535714285714286</v>
      </c>
      <c r="F83" s="27" t="n">
        <f aca="false">D83*(C83/1000)/($B$74/$B$73)</f>
        <v>87235.2505586818</v>
      </c>
      <c r="G83" s="38" t="n">
        <f aca="false">1.325*(LN($B$75/(C83/1000)/3.7+5.74*F83^-0.9))^-2</f>
        <v>0.032297287227784</v>
      </c>
      <c r="H83" s="39" t="n">
        <f aca="false">G83*B83/(C83/1000)*D83^2/19.62</f>
        <v>71.2728311760347</v>
      </c>
      <c r="I83" s="27" t="n">
        <f aca="false">$B$73*9.81*H83</f>
        <v>5628.16126408195</v>
      </c>
    </row>
    <row r="84" customFormat="false" ht="14.5" hidden="false" customHeight="false" outlineLevel="0" collapsed="false">
      <c r="A84" s="6"/>
      <c r="B84" s="6"/>
      <c r="C84" s="6"/>
      <c r="D84" s="6"/>
      <c r="E84" s="6"/>
      <c r="F84" s="6"/>
      <c r="G84" s="40"/>
      <c r="H84" s="40"/>
    </row>
    <row r="85" customFormat="false" ht="14.5" hidden="false" customHeight="false" outlineLevel="0" collapsed="false">
      <c r="A85" s="1" t="s">
        <v>87</v>
      </c>
      <c r="G85" s="5"/>
      <c r="H85" s="41"/>
    </row>
    <row r="86" customFormat="false" ht="14.5" hidden="false" customHeight="false" outlineLevel="0" collapsed="false">
      <c r="A86" s="1" t="s">
        <v>88</v>
      </c>
      <c r="B86" s="42" t="n">
        <f aca="false">SUM(H79:H82)</f>
        <v>151.805734479314</v>
      </c>
      <c r="C86" s="1" t="s">
        <v>76</v>
      </c>
    </row>
    <row r="87" customFormat="false" ht="14.5" hidden="false" customHeight="false" outlineLevel="0" collapsed="false">
      <c r="A87" s="29" t="s">
        <v>89</v>
      </c>
      <c r="B87" s="43" t="n">
        <f aca="false">B73*9.81*B86</f>
        <v>11987.5573954928</v>
      </c>
      <c r="C87" s="1" t="s">
        <v>86</v>
      </c>
      <c r="D87" s="30" t="n">
        <f aca="false">B87/10^5</f>
        <v>0.119875573954928</v>
      </c>
      <c r="E87" s="1" t="s">
        <v>90</v>
      </c>
    </row>
    <row r="89" customFormat="false" ht="14.5" hidden="false" customHeight="false" outlineLevel="0" collapsed="false">
      <c r="A89" s="1" t="s">
        <v>91</v>
      </c>
    </row>
    <row r="92" customFormat="false" ht="14.5" hidden="false" customHeight="false" outlineLevel="0" collapsed="false">
      <c r="A92" s="3" t="s">
        <v>92</v>
      </c>
    </row>
    <row r="94" customFormat="false" ht="14.5" hidden="false" customHeight="false" outlineLevel="0" collapsed="false">
      <c r="A94" s="4" t="s">
        <v>93</v>
      </c>
      <c r="B94" s="4"/>
      <c r="C94" s="4" t="s">
        <v>94</v>
      </c>
    </row>
    <row r="95" customFormat="false" ht="14.5" hidden="false" customHeight="false" outlineLevel="0" collapsed="false">
      <c r="A95" s="8" t="s">
        <v>95</v>
      </c>
      <c r="B95" s="8"/>
      <c r="C95" s="8" t="n">
        <v>1</v>
      </c>
    </row>
    <row r="96" customFormat="false" ht="14.5" hidden="false" customHeight="false" outlineLevel="0" collapsed="false">
      <c r="A96" s="8" t="s">
        <v>96</v>
      </c>
      <c r="B96" s="8"/>
      <c r="C96" s="8" t="n">
        <v>0.5</v>
      </c>
    </row>
    <row r="97" customFormat="false" ht="14.5" hidden="false" customHeight="false" outlineLevel="0" collapsed="false">
      <c r="A97" s="8" t="s">
        <v>97</v>
      </c>
      <c r="B97" s="8"/>
      <c r="C97" s="8" t="n">
        <v>3</v>
      </c>
    </row>
    <row r="98" customFormat="false" ht="14.5" hidden="false" customHeight="false" outlineLevel="0" collapsed="false">
      <c r="A98" s="8" t="s">
        <v>98</v>
      </c>
      <c r="B98" s="8"/>
      <c r="C98" s="8" t="n">
        <v>1</v>
      </c>
    </row>
    <row r="99" customFormat="false" ht="14.5" hidden="false" customHeight="false" outlineLevel="0" collapsed="false">
      <c r="A99" s="8" t="s">
        <v>99</v>
      </c>
      <c r="B99" s="8"/>
      <c r="C99" s="8" t="n">
        <v>0.2</v>
      </c>
    </row>
    <row r="100" customFormat="false" ht="14.5" hidden="false" customHeight="false" outlineLevel="0" collapsed="false">
      <c r="A100" s="8" t="s">
        <v>100</v>
      </c>
      <c r="B100" s="8"/>
      <c r="C100" s="8" t="n">
        <v>0.1</v>
      </c>
    </row>
    <row r="101" customFormat="false" ht="14.5" hidden="false" customHeight="false" outlineLevel="0" collapsed="false">
      <c r="A101" s="44"/>
      <c r="B101" s="44"/>
      <c r="C101" s="44"/>
    </row>
    <row r="105" customFormat="false" ht="14.5" hidden="false" customHeight="false" outlineLevel="0" collapsed="false">
      <c r="A105" s="1" t="s">
        <v>101</v>
      </c>
    </row>
    <row r="107" customFormat="false" ht="14.5" hidden="false" customHeight="false" outlineLevel="0" collapsed="false">
      <c r="A107" s="4" t="s">
        <v>50</v>
      </c>
      <c r="B107" s="4" t="s">
        <v>80</v>
      </c>
      <c r="C107" s="13" t="s">
        <v>57</v>
      </c>
      <c r="D107" s="4" t="s">
        <v>102</v>
      </c>
      <c r="E107" s="4" t="s">
        <v>103</v>
      </c>
    </row>
    <row r="108" customFormat="false" ht="14.5" hidden="false" customHeight="false" outlineLevel="0" collapsed="false">
      <c r="A108" s="4"/>
      <c r="B108" s="4" t="s">
        <v>60</v>
      </c>
      <c r="C108" s="13" t="s">
        <v>47</v>
      </c>
      <c r="D108" s="4"/>
      <c r="E108" s="45" t="s">
        <v>76</v>
      </c>
      <c r="F108" s="5"/>
      <c r="G108" s="5"/>
      <c r="H108" s="5"/>
    </row>
    <row r="109" customFormat="false" ht="14.5" hidden="false" customHeight="false" outlineLevel="0" collapsed="false">
      <c r="A109" s="26" t="s">
        <v>61</v>
      </c>
      <c r="B109" s="8" t="n">
        <f aca="false">C79</f>
        <v>54</v>
      </c>
      <c r="C109" s="46" t="n">
        <f aca="false">D79</f>
        <v>8.7372109075341</v>
      </c>
      <c r="D109" s="8" t="n">
        <f aca="false">0.5+3</f>
        <v>3.5</v>
      </c>
      <c r="E109" s="39" t="n">
        <f aca="false">D109*C109^2/19.62</f>
        <v>13.6180423317821</v>
      </c>
      <c r="F109" s="5"/>
      <c r="G109" s="5"/>
      <c r="H109" s="5"/>
    </row>
    <row r="110" customFormat="false" ht="14.5" hidden="false" customHeight="false" outlineLevel="0" collapsed="false">
      <c r="A110" s="26" t="s">
        <v>62</v>
      </c>
      <c r="B110" s="8" t="n">
        <f aca="false">C80</f>
        <v>54</v>
      </c>
      <c r="C110" s="46" t="n">
        <f aca="false">D80</f>
        <v>6.86495142734822</v>
      </c>
      <c r="D110" s="8" t="n">
        <f aca="false">0.5+1+0.1</f>
        <v>1.6</v>
      </c>
      <c r="E110" s="39" t="n">
        <f aca="false">D110*C110^2/19.62</f>
        <v>3.84322594086445</v>
      </c>
      <c r="F110" s="9"/>
      <c r="G110" s="47"/>
      <c r="H110" s="40"/>
    </row>
    <row r="111" customFormat="false" ht="14.5" hidden="false" customHeight="false" outlineLevel="0" collapsed="false">
      <c r="A111" s="26" t="s">
        <v>64</v>
      </c>
      <c r="B111" s="8" t="n">
        <f aca="false">C81</f>
        <v>42</v>
      </c>
      <c r="C111" s="46" t="n">
        <f aca="false">D81</f>
        <v>7.90934106935667</v>
      </c>
      <c r="D111" s="8" t="n">
        <f aca="false">1+0.1</f>
        <v>1.1</v>
      </c>
      <c r="E111" s="39" t="n">
        <f aca="false">D111*C111^2/19.62</f>
        <v>3.5073110992127</v>
      </c>
      <c r="F111" s="9"/>
      <c r="G111" s="47"/>
      <c r="H111" s="40"/>
    </row>
    <row r="112" customFormat="false" ht="14.5" hidden="false" customHeight="false" outlineLevel="0" collapsed="false">
      <c r="A112" s="26" t="s">
        <v>66</v>
      </c>
      <c r="B112" s="8" t="n">
        <f aca="false">C82</f>
        <v>28</v>
      </c>
      <c r="C112" s="46" t="n">
        <f aca="false">D82</f>
        <v>8.51113875941641</v>
      </c>
      <c r="D112" s="8" t="n">
        <f aca="false">1+0.2</f>
        <v>1.2</v>
      </c>
      <c r="E112" s="39" t="n">
        <f aca="false">D112*C112^2/19.62</f>
        <v>4.4305494178618</v>
      </c>
      <c r="F112" s="9"/>
      <c r="G112" s="47"/>
      <c r="H112" s="40"/>
    </row>
    <row r="113" customFormat="false" ht="14.5" hidden="false" customHeight="false" outlineLevel="0" collapsed="false">
      <c r="A113" s="26" t="s">
        <v>68</v>
      </c>
      <c r="B113" s="8" t="n">
        <f aca="false">C83</f>
        <v>28</v>
      </c>
      <c r="C113" s="46" t="n">
        <f aca="false">D83</f>
        <v>6.96365898497707</v>
      </c>
      <c r="D113" s="8" t="n">
        <f aca="false">1+1+0.2</f>
        <v>2.2</v>
      </c>
      <c r="E113" s="39" t="n">
        <f aca="false">D113*C113^2/19.62</f>
        <v>5.43749246737584</v>
      </c>
      <c r="F113" s="9"/>
      <c r="G113" s="47"/>
      <c r="H113" s="40"/>
    </row>
    <row r="114" customFormat="false" ht="14.5" hidden="false" customHeight="false" outlineLevel="0" collapsed="false">
      <c r="F114" s="9"/>
      <c r="G114" s="47"/>
      <c r="H114" s="40"/>
    </row>
    <row r="115" customFormat="false" ht="14.5" hidden="false" customHeight="false" outlineLevel="0" collapsed="false">
      <c r="A115" s="1" t="s">
        <v>87</v>
      </c>
      <c r="F115" s="6"/>
      <c r="G115" s="6"/>
      <c r="H115" s="6"/>
    </row>
    <row r="116" customFormat="false" ht="14.5" hidden="false" customHeight="false" outlineLevel="0" collapsed="false">
      <c r="A116" s="1" t="s">
        <v>104</v>
      </c>
      <c r="B116" s="42" t="n">
        <f aca="false">SUM(E109:E112)</f>
        <v>25.3991287897211</v>
      </c>
      <c r="C116" s="1" t="s">
        <v>76</v>
      </c>
      <c r="G116" s="6"/>
      <c r="H116" s="6"/>
    </row>
    <row r="117" customFormat="false" ht="14.5" hidden="false" customHeight="false" outlineLevel="0" collapsed="false">
      <c r="A117" s="29" t="s">
        <v>105</v>
      </c>
      <c r="B117" s="43" t="n">
        <f aca="false">B73*9.81*B116</f>
        <v>2005.67860764037</v>
      </c>
      <c r="C117" s="1" t="s">
        <v>86</v>
      </c>
      <c r="D117" s="30" t="n">
        <f aca="false">B117/10^5</f>
        <v>0.0200567860764037</v>
      </c>
      <c r="E117" s="1" t="s">
        <v>90</v>
      </c>
    </row>
    <row r="119" customFormat="false" ht="14.5" hidden="false" customHeight="false" outlineLevel="0" collapsed="false">
      <c r="A119" s="1" t="s">
        <v>106</v>
      </c>
    </row>
    <row r="120" customFormat="false" ht="14.5" hidden="false" customHeight="false" outlineLevel="0" collapsed="false">
      <c r="A120" s="1" t="s">
        <v>107</v>
      </c>
    </row>
    <row r="130" customFormat="false" ht="14.5" hidden="false" customHeight="false" outlineLevel="0" collapsed="false">
      <c r="A130" s="1" t="s">
        <v>108</v>
      </c>
    </row>
    <row r="131" customFormat="false" ht="14.5" hidden="false" customHeight="false" outlineLevel="0" collapsed="false">
      <c r="A131" s="29" t="s">
        <v>109</v>
      </c>
      <c r="B131" s="30" t="n">
        <f aca="false">D87+D117+0.48</f>
        <v>0.619932360031332</v>
      </c>
      <c r="C131" s="1" t="s">
        <v>90</v>
      </c>
    </row>
    <row r="132" customFormat="false" ht="10.5" hidden="false" customHeight="true" outlineLevel="0" collapsed="false"/>
    <row r="133" customFormat="false" ht="14.5" hidden="false" customHeight="false" outlineLevel="0" collapsed="false">
      <c r="A133" s="1" t="s">
        <v>110</v>
      </c>
    </row>
    <row r="134" customFormat="false" ht="14.5" hidden="false" customHeight="false" outlineLevel="0" collapsed="false">
      <c r="A134" s="1" t="s">
        <v>111</v>
      </c>
      <c r="B134" s="30" t="n">
        <f aca="false">B7+B131</f>
        <v>7.61993236003133</v>
      </c>
      <c r="C134" s="1" t="s">
        <v>90</v>
      </c>
      <c r="D134" s="1" t="s">
        <v>112</v>
      </c>
    </row>
    <row r="135" customFormat="false" ht="14.5" hidden="false" customHeight="false" outlineLevel="0" collapsed="false">
      <c r="A135" s="1" t="s">
        <v>113</v>
      </c>
      <c r="B135" s="23" t="n">
        <f aca="false">F28</f>
        <v>0.112</v>
      </c>
      <c r="C135" s="1" t="s">
        <v>31</v>
      </c>
      <c r="D135" s="1" t="n">
        <f aca="false">B135*3600</f>
        <v>403.2</v>
      </c>
      <c r="E135" s="1" t="s">
        <v>114</v>
      </c>
    </row>
    <row r="140" customFormat="false" ht="22.5" hidden="false" customHeight="true" outlineLevel="0" collapsed="false"/>
    <row r="141" customFormat="false" ht="14.5" hidden="false" customHeight="false" outlineLevel="0" collapsed="false">
      <c r="A141" s="1" t="s">
        <v>115</v>
      </c>
    </row>
    <row r="142" customFormat="false" ht="14.5" hidden="false" customHeight="false" outlineLevel="0" collapsed="false">
      <c r="A142" s="1" t="s">
        <v>116</v>
      </c>
      <c r="B142" s="1" t="n">
        <v>1.25</v>
      </c>
      <c r="C142" s="1" t="s">
        <v>117</v>
      </c>
    </row>
    <row r="143" customFormat="false" ht="14.5" hidden="false" customHeight="false" outlineLevel="0" collapsed="false">
      <c r="A143" s="1" t="s">
        <v>118</v>
      </c>
      <c r="B143" s="25" t="n">
        <f aca="false">B135*B142</f>
        <v>0.14</v>
      </c>
      <c r="C143" s="1" t="s">
        <v>31</v>
      </c>
      <c r="D143" s="1" t="n">
        <f aca="false">B143*3600</f>
        <v>504</v>
      </c>
      <c r="E143" s="1" t="s">
        <v>114</v>
      </c>
    </row>
    <row r="144" customFormat="false" ht="14.5" hidden="false" customHeight="false" outlineLevel="0" collapsed="false">
      <c r="A144" s="1" t="s">
        <v>119</v>
      </c>
    </row>
    <row r="145" customFormat="false" ht="14.5" hidden="false" customHeight="false" outlineLevel="0" collapsed="false">
      <c r="A145" s="1" t="s">
        <v>120</v>
      </c>
    </row>
    <row r="146" customFormat="false" ht="14.5" hidden="false" customHeight="false" outlineLevel="0" collapsed="false">
      <c r="A146" s="1" t="s">
        <v>121</v>
      </c>
      <c r="B146" s="30" t="n">
        <f aca="false">D143/B134</f>
        <v>66.1423194047785</v>
      </c>
      <c r="C146" s="1" t="s">
        <v>114</v>
      </c>
      <c r="D146" s="1" t="s">
        <v>122</v>
      </c>
    </row>
    <row r="147" customFormat="false" ht="15.95" hidden="false" customHeight="true" outlineLevel="0" collapsed="false">
      <c r="A147" s="1" t="s">
        <v>123</v>
      </c>
      <c r="B147" s="30" t="n">
        <f aca="false">D143/60/B134</f>
        <v>1.10237199007964</v>
      </c>
      <c r="C147" s="1" t="s">
        <v>124</v>
      </c>
    </row>
    <row r="149" customFormat="false" ht="14.5" hidden="false" customHeight="false" outlineLevel="0" collapsed="false">
      <c r="A149" s="1" t="s">
        <v>125</v>
      </c>
      <c r="D149" s="12" t="n">
        <v>0.6</v>
      </c>
    </row>
    <row r="150" customFormat="false" ht="13.8" hidden="false" customHeight="false" outlineLevel="0" collapsed="false">
      <c r="A150" s="1" t="s">
        <v>126</v>
      </c>
      <c r="C150" s="43" t="n">
        <f aca="false">B143*B5*10^5*LN(B134/B5)/D149</f>
        <v>47623.9244551322</v>
      </c>
      <c r="D150" s="1" t="s">
        <v>127</v>
      </c>
      <c r="E150" s="0"/>
      <c r="F150" s="48"/>
    </row>
    <row r="152" customFormat="false" ht="14.5" hidden="false" customHeight="false" outlineLevel="0" collapsed="false">
      <c r="A152" s="1" t="s">
        <v>128</v>
      </c>
      <c r="C152" s="1" t="n">
        <v>0.25</v>
      </c>
      <c r="D152" s="1" t="s">
        <v>129</v>
      </c>
    </row>
    <row r="153" customFormat="false" ht="14.5" hidden="false" customHeight="false" outlineLevel="0" collapsed="false">
      <c r="A153" s="1" t="s">
        <v>130</v>
      </c>
      <c r="C153" s="1" t="n">
        <v>300</v>
      </c>
      <c r="D153" s="1" t="s">
        <v>131</v>
      </c>
    </row>
    <row r="154" customFormat="false" ht="14.5" hidden="false" customHeight="false" outlineLevel="0" collapsed="false">
      <c r="A154" s="1" t="s">
        <v>132</v>
      </c>
      <c r="C154" s="1" t="n">
        <v>8</v>
      </c>
      <c r="D154" s="1" t="s">
        <v>133</v>
      </c>
    </row>
    <row r="155" customFormat="false" ht="13.8" hidden="false" customHeight="false" outlineLevel="0" collapsed="false">
      <c r="A155" s="1" t="s">
        <v>134</v>
      </c>
      <c r="C155" s="43" t="n">
        <f aca="false">C153*C154*C152*(C150/1000)</f>
        <v>28574.3546730793</v>
      </c>
      <c r="D155" s="1" t="s">
        <v>135</v>
      </c>
    </row>
    <row r="156" customFormat="false" ht="13.8" hidden="false" customHeight="false" outlineLevel="0" collapsed="false"/>
  </sheetData>
  <mergeCells count="10">
    <mergeCell ref="A12:A14"/>
    <mergeCell ref="A23:A25"/>
    <mergeCell ref="A94:B94"/>
    <mergeCell ref="A95:B95"/>
    <mergeCell ref="A96:B96"/>
    <mergeCell ref="A97:B97"/>
    <mergeCell ref="A98:B98"/>
    <mergeCell ref="A99:B99"/>
    <mergeCell ref="A100:B100"/>
    <mergeCell ref="A101:C10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328125" defaultRowHeight="14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328125" defaultRowHeight="14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2024-10-10T08:31:28Z</dcterms:created>
  <dc:creator>Ryzen5700u</dc:creator>
  <dc:description/>
  <dc:language>it-IT</dc:language>
  <cp:lastModifiedBy/>
  <cp:lastPrinted>2025-10-24T08:45:03Z</cp:lastPrinted>
  <dcterms:modified xsi:type="dcterms:W3CDTF">2025-10-30T13:13:06Z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